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СКП" sheetId="1" r:id="rId1"/>
    <sheet name="Авторские программы " sheetId="2" r:id="rId2"/>
    <sheet name="Лист3" sheetId="3" r:id="rId3"/>
  </sheets>
  <definedNames>
    <definedName name="_xlnm.Print_Area" localSheetId="0">СКП!$A$1:$H$40</definedName>
  </definedNames>
  <calcPr calcId="162913"/>
</workbook>
</file>

<file path=xl/calcChain.xml><?xml version="1.0" encoding="utf-8"?>
<calcChain xmlns="http://schemas.openxmlformats.org/spreadsheetml/2006/main">
  <c r="I19" i="2" l="1"/>
  <c r="I14" i="2"/>
  <c r="I13" i="2"/>
  <c r="I11" i="2"/>
  <c r="I10" i="2"/>
  <c r="I8" i="2"/>
  <c r="I9" i="2"/>
  <c r="I21" i="2"/>
  <c r="I20" i="2"/>
  <c r="J14" i="2" l="1"/>
  <c r="H14" i="2"/>
  <c r="C9" i="2" l="1"/>
  <c r="C8" i="2"/>
  <c r="J23" i="2" l="1"/>
  <c r="I23" i="2"/>
  <c r="H23" i="2"/>
  <c r="G23" i="2"/>
  <c r="F23" i="2"/>
  <c r="E23" i="2"/>
  <c r="D23" i="2"/>
  <c r="C23" i="2"/>
  <c r="J22" i="2"/>
  <c r="I22" i="2"/>
  <c r="H22" i="2"/>
  <c r="G22" i="2"/>
  <c r="F22" i="2"/>
  <c r="E22" i="2"/>
  <c r="D22" i="2"/>
  <c r="C22" i="2"/>
  <c r="J21" i="2"/>
  <c r="H21" i="2"/>
  <c r="G21" i="2"/>
  <c r="F21" i="2"/>
  <c r="E21" i="2"/>
  <c r="D21" i="2"/>
  <c r="C21" i="2"/>
  <c r="J20" i="2"/>
  <c r="H20" i="2"/>
  <c r="G20" i="2"/>
  <c r="F20" i="2"/>
  <c r="E20" i="2"/>
  <c r="D20" i="2"/>
  <c r="C20" i="2"/>
  <c r="J19" i="2"/>
  <c r="H19" i="2"/>
  <c r="G19" i="2"/>
  <c r="F19" i="2"/>
  <c r="E19" i="2"/>
  <c r="D19" i="2"/>
  <c r="C19" i="2"/>
  <c r="I18" i="2"/>
  <c r="H18" i="2"/>
  <c r="G18" i="2"/>
  <c r="D18" i="2"/>
  <c r="J17" i="2"/>
  <c r="I17" i="2"/>
  <c r="H17" i="2"/>
  <c r="G17" i="2"/>
  <c r="F17" i="2"/>
  <c r="E17" i="2"/>
  <c r="D17" i="2"/>
  <c r="C17" i="2"/>
  <c r="H16" i="2"/>
  <c r="G16" i="2"/>
  <c r="F16" i="2"/>
  <c r="E16" i="2"/>
  <c r="C16" i="2"/>
  <c r="H15" i="2"/>
  <c r="G15" i="2"/>
  <c r="F15" i="2"/>
  <c r="E15" i="2"/>
  <c r="D15" i="2"/>
  <c r="C15" i="2"/>
  <c r="G14" i="2"/>
  <c r="F14" i="2"/>
  <c r="E14" i="2"/>
  <c r="D14" i="2"/>
  <c r="C14" i="2"/>
  <c r="J13" i="2"/>
  <c r="H13" i="2"/>
  <c r="G13" i="2"/>
  <c r="F13" i="2"/>
  <c r="E13" i="2"/>
  <c r="D13" i="2"/>
  <c r="C13" i="2"/>
  <c r="J12" i="2"/>
  <c r="I12" i="2"/>
  <c r="H12" i="2"/>
  <c r="G12" i="2"/>
  <c r="F12" i="2"/>
  <c r="E12" i="2"/>
  <c r="D12" i="2"/>
  <c r="C12" i="2"/>
  <c r="J11" i="2"/>
  <c r="H11" i="2"/>
  <c r="G11" i="2"/>
  <c r="F11" i="2"/>
  <c r="E11" i="2"/>
  <c r="D11" i="2"/>
  <c r="C11" i="2"/>
  <c r="J10" i="2"/>
  <c r="H10" i="2"/>
  <c r="G10" i="2"/>
  <c r="F10" i="2"/>
  <c r="E10" i="2"/>
  <c r="D10" i="2"/>
  <c r="C10" i="2"/>
  <c r="J9" i="2"/>
  <c r="H9" i="2"/>
  <c r="G9" i="2"/>
  <c r="F9" i="2"/>
  <c r="E9" i="2"/>
  <c r="D9" i="2"/>
  <c r="J8" i="2"/>
  <c r="H8" i="2"/>
  <c r="G8" i="2"/>
  <c r="F8" i="2"/>
  <c r="E8" i="2"/>
  <c r="D8" i="2"/>
</calcChain>
</file>

<file path=xl/comments1.xml><?xml version="1.0" encoding="utf-8"?>
<comments xmlns="http://schemas.openxmlformats.org/spreadsheetml/2006/main">
  <authors>
    <author>Автор</author>
  </authors>
  <commentLis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5%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10%</t>
        </r>
      </text>
    </comment>
  </commentList>
</comments>
</file>

<file path=xl/sharedStrings.xml><?xml version="1.0" encoding="utf-8"?>
<sst xmlns="http://schemas.openxmlformats.org/spreadsheetml/2006/main" count="131" uniqueCount="64">
  <si>
    <t>Проживание + 3-х разовое  питание</t>
  </si>
  <si>
    <t>Двухместное размещение</t>
  </si>
  <si>
    <t>Одноместное размещение</t>
  </si>
  <si>
    <t>Дополнительное место для взрослых</t>
  </si>
  <si>
    <t>Дополнительное место для детей от 5 до 12 лет вкл</t>
  </si>
  <si>
    <t>Стандарт</t>
  </si>
  <si>
    <t>Основной корпус</t>
  </si>
  <si>
    <t>Шале, Мальдивы</t>
  </si>
  <si>
    <t>Форест Хаус, Дом в лесу</t>
  </si>
  <si>
    <t>Отдельно стоящие домики</t>
  </si>
  <si>
    <t>Вид размещения</t>
  </si>
  <si>
    <t>Делюкс +,  Студия +</t>
  </si>
  <si>
    <t>Дети до 4 лет (включительно)  на дополнительном месте размещаются БЕСПЛАТНО</t>
  </si>
  <si>
    <t>В домах возможно размещение 3-го взрослого на доп месте из одной семьи</t>
  </si>
  <si>
    <t>Утверждаю _______________Р.А.Приходько от _________</t>
  </si>
  <si>
    <t>Стоимость санаторно курортных путевок в санаторий-профилакторий "Сибиряк"</t>
  </si>
  <si>
    <t xml:space="preserve">Стандарт Одноместный </t>
  </si>
  <si>
    <t>Стандарт Одноместный</t>
  </si>
  <si>
    <t>Бони и Клайд</t>
  </si>
  <si>
    <t>____</t>
  </si>
  <si>
    <t>Данный тариф не действует для номеров в основном корпусе</t>
  </si>
  <si>
    <t>Проживание + 3-х разовое  питание + ЛЕЧЕНИЕ</t>
  </si>
  <si>
    <t xml:space="preserve">Улучшенный </t>
  </si>
  <si>
    <t>(оплата питания для детей от 2-до 4-х лет (полных лет) - 1000руб. /сутки - обязательно).</t>
  </si>
  <si>
    <t>Скидки "Постоянным гостям"и пенсионерам  5%, скидка Постоянный гость + пенсионер 7%</t>
  </si>
  <si>
    <t>Проживание + завтрак:  Понедельник-Четверг</t>
  </si>
  <si>
    <t xml:space="preserve">Проживание + завтрак: Пятница-Воскресенье </t>
  </si>
  <si>
    <t>Шале, Мальдивы, Фэмили Хаус</t>
  </si>
  <si>
    <t>Размещение в Шале максимальное размещение 6 человек</t>
  </si>
  <si>
    <t>Дополнительно питание (обед+ужин 1500р.)</t>
  </si>
  <si>
    <t>Утверждаю                          Р.А. Приходько________2023</t>
  </si>
  <si>
    <r>
      <t xml:space="preserve">Количество </t>
    </r>
    <r>
      <rPr>
        <sz val="10"/>
        <color theme="1"/>
        <rFont val="Calibri"/>
        <family val="2"/>
        <charset val="204"/>
        <scheme val="minor"/>
      </rPr>
      <t>дней</t>
    </r>
  </si>
  <si>
    <t>Стандарт и стандарт 1М</t>
  </si>
  <si>
    <t>Улучшенный</t>
  </si>
  <si>
    <t xml:space="preserve">Дом Студия Шале </t>
  </si>
  <si>
    <t>Дом Студия, Шале</t>
  </si>
  <si>
    <t>Обычный</t>
  </si>
  <si>
    <t>ДЕЛЮКС+  Студия +</t>
  </si>
  <si>
    <t xml:space="preserve">Здоровые Сосуды </t>
  </si>
  <si>
    <t>Движение Без боли</t>
  </si>
  <si>
    <t>"Здоровые Легкие"  " Женское Здоровье"</t>
  </si>
  <si>
    <t>Правильное похудение</t>
  </si>
  <si>
    <t>Здоровый позвоночник</t>
  </si>
  <si>
    <t>Код молодости      база на 6 этаже</t>
  </si>
  <si>
    <t xml:space="preserve">Check Up  </t>
  </si>
  <si>
    <t>3 взрослый</t>
  </si>
  <si>
    <t>3 детский</t>
  </si>
  <si>
    <t xml:space="preserve">Нервы в порядке!                  </t>
  </si>
  <si>
    <t>Антистресс СПА (релакс)</t>
  </si>
  <si>
    <t>Аюрведа СПА</t>
  </si>
  <si>
    <t>33 000</t>
  </si>
  <si>
    <t>35 000</t>
  </si>
  <si>
    <t>28 800</t>
  </si>
  <si>
    <t>30 800</t>
  </si>
  <si>
    <t>Дополнительно питание ( обед+ужин-1500руб.)</t>
  </si>
  <si>
    <t>Дети от 2-до 4-х лет (полных лет) - 1000руб. /сутки - обязательно).</t>
  </si>
  <si>
    <t>Размещение в Шале 4+2 человека на доп. место . Максимальное размещение 6 человек</t>
  </si>
  <si>
    <t>Скидки "Постоянным гостям" 5%," Пенсионерам" 5%, " Постоянный гость +Пенсионер"  7%</t>
  </si>
  <si>
    <t xml:space="preserve">На 1 и 2 суток,  бронируем за  5 дней до заезда </t>
  </si>
  <si>
    <t xml:space="preserve">  с 01.02.2023 по 25.03.2023    02.04.2023 по 09.06.2023</t>
  </si>
  <si>
    <t>Глэмпинги, Шале №8</t>
  </si>
  <si>
    <t>с 16.05.2023 по 09.06.2023</t>
  </si>
  <si>
    <t>Двухместное размещение (с подселением)</t>
  </si>
  <si>
    <t>Стоимость санаторно курортных путевок в санаторий-профилакторий "Сибиряк", койко-место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</si>
</sst>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 vertical="center" indent="5"/>
    </xf>
    <xf numFmtId="0" fontId="0" fillId="0" borderId="0" xfId="0" applyFont="1"/>
    <xf numFmtId="0" fontId="17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2" fillId="0" borderId="22" xfId="0" applyFont="1" applyBorder="1" applyAlignment="1">
      <alignment vertical="center" wrapText="1"/>
    </xf>
    <xf numFmtId="0" fontId="12" fillId="0" borderId="21" xfId="0" applyFont="1" applyBorder="1" applyAlignment="1">
      <alignment vertical="top" wrapText="1"/>
    </xf>
    <xf numFmtId="0" fontId="12" fillId="0" borderId="1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165" fontId="10" fillId="0" borderId="15" xfId="1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165" fontId="12" fillId="0" borderId="0" xfId="1" applyNumberFormat="1" applyFont="1" applyBorder="1" applyAlignment="1">
      <alignment vertical="center" wrapText="1"/>
    </xf>
    <xf numFmtId="0" fontId="10" fillId="0" borderId="27" xfId="0" applyFont="1" applyBorder="1" applyAlignment="1">
      <alignment horizontal="right" vertical="center"/>
    </xf>
    <xf numFmtId="165" fontId="20" fillId="0" borderId="0" xfId="1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vertical="center" wrapText="1"/>
    </xf>
    <xf numFmtId="165" fontId="10" fillId="0" borderId="32" xfId="1" applyNumberFormat="1" applyFont="1" applyBorder="1" applyAlignment="1">
      <alignment horizontal="right" vertical="center" wrapText="1"/>
    </xf>
    <xf numFmtId="165" fontId="12" fillId="0" borderId="0" xfId="1" applyNumberFormat="1" applyFont="1" applyBorder="1" applyAlignment="1">
      <alignment horizontal="center" vertical="center" wrapText="1"/>
    </xf>
    <xf numFmtId="165" fontId="10" fillId="0" borderId="22" xfId="1" applyNumberFormat="1" applyFont="1" applyBorder="1" applyAlignment="1">
      <alignment horizontal="right" vertical="center" wrapText="1"/>
    </xf>
    <xf numFmtId="0" fontId="12" fillId="0" borderId="23" xfId="0" applyFont="1" applyBorder="1" applyAlignment="1">
      <alignment vertical="top" wrapText="1"/>
    </xf>
    <xf numFmtId="0" fontId="24" fillId="0" borderId="33" xfId="0" applyFont="1" applyBorder="1"/>
    <xf numFmtId="0" fontId="12" fillId="0" borderId="31" xfId="0" applyFont="1" applyBorder="1"/>
    <xf numFmtId="164" fontId="12" fillId="0" borderId="34" xfId="1" applyFont="1" applyBorder="1"/>
    <xf numFmtId="165" fontId="12" fillId="0" borderId="31" xfId="1" applyNumberFormat="1" applyFont="1" applyBorder="1" applyAlignment="1">
      <alignment horizontal="right" vertical="center" wrapText="1"/>
    </xf>
    <xf numFmtId="0" fontId="25" fillId="0" borderId="0" xfId="0" applyFont="1"/>
    <xf numFmtId="0" fontId="10" fillId="0" borderId="0" xfId="0" applyFont="1"/>
    <xf numFmtId="0" fontId="18" fillId="0" borderId="0" xfId="0" applyFont="1"/>
    <xf numFmtId="165" fontId="1" fillId="0" borderId="15" xfId="1" applyNumberFormat="1" applyFont="1" applyBorder="1" applyAlignment="1">
      <alignment vertical="center" wrapText="1"/>
    </xf>
    <xf numFmtId="165" fontId="1" fillId="0" borderId="15" xfId="1" applyNumberFormat="1" applyFont="1" applyBorder="1" applyAlignment="1">
      <alignment horizontal="right" vertical="center" wrapText="1"/>
    </xf>
    <xf numFmtId="165" fontId="1" fillId="0" borderId="24" xfId="1" applyNumberFormat="1" applyFont="1" applyBorder="1" applyAlignment="1">
      <alignment horizontal="center" vertical="center" wrapText="1"/>
    </xf>
    <xf numFmtId="165" fontId="1" fillId="0" borderId="25" xfId="1" applyNumberFormat="1" applyFont="1" applyBorder="1" applyAlignment="1">
      <alignment horizontal="right" vertical="center" wrapText="1"/>
    </xf>
    <xf numFmtId="0" fontId="1" fillId="0" borderId="27" xfId="0" applyFont="1" applyBorder="1"/>
    <xf numFmtId="0" fontId="1" fillId="0" borderId="27" xfId="0" applyFont="1" applyBorder="1" applyAlignment="1">
      <alignment horizontal="right" vertical="center"/>
    </xf>
    <xf numFmtId="0" fontId="1" fillId="0" borderId="1" xfId="0" applyFont="1" applyBorder="1"/>
    <xf numFmtId="0" fontId="1" fillId="0" borderId="30" xfId="0" applyFont="1" applyBorder="1"/>
    <xf numFmtId="165" fontId="1" fillId="0" borderId="19" xfId="1" applyNumberFormat="1" applyFont="1" applyBorder="1" applyAlignment="1">
      <alignment horizontal="center" vertical="center" wrapText="1"/>
    </xf>
    <xf numFmtId="165" fontId="1" fillId="0" borderId="32" xfId="1" applyNumberFormat="1" applyFont="1" applyBorder="1" applyAlignment="1">
      <alignment horizontal="center" vertical="center" wrapText="1"/>
    </xf>
    <xf numFmtId="165" fontId="1" fillId="0" borderId="32" xfId="1" applyNumberFormat="1" applyFont="1" applyBorder="1" applyAlignment="1">
      <alignment horizontal="right" vertical="center" wrapText="1"/>
    </xf>
    <xf numFmtId="165" fontId="1" fillId="0" borderId="22" xfId="1" applyNumberFormat="1" applyFont="1" applyBorder="1" applyAlignment="1">
      <alignment horizontal="center" vertical="center" wrapText="1"/>
    </xf>
    <xf numFmtId="165" fontId="1" fillId="0" borderId="22" xfId="1" applyNumberFormat="1" applyFont="1" applyBorder="1" applyAlignment="1">
      <alignment horizontal="right" vertical="center" wrapText="1"/>
    </xf>
    <xf numFmtId="165" fontId="1" fillId="0" borderId="23" xfId="1" applyNumberFormat="1" applyFont="1" applyBorder="1" applyAlignment="1">
      <alignment horizontal="right" vertical="center" wrapText="1"/>
    </xf>
    <xf numFmtId="49" fontId="1" fillId="0" borderId="31" xfId="1" applyNumberFormat="1" applyFont="1" applyBorder="1" applyAlignment="1">
      <alignment horizontal="right"/>
    </xf>
    <xf numFmtId="49" fontId="10" fillId="0" borderId="31" xfId="1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/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6" fillId="0" borderId="15" xfId="0" applyFont="1" applyBorder="1" applyAlignment="1">
      <alignment vertical="center" wrapText="1"/>
    </xf>
    <xf numFmtId="0" fontId="16" fillId="0" borderId="18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topLeftCell="A18" zoomScaleNormal="100" workbookViewId="0">
      <selection activeCell="M22" sqref="M22"/>
    </sheetView>
  </sheetViews>
  <sheetFormatPr defaultRowHeight="15" x14ac:dyDescent="0.2"/>
  <cols>
    <col min="1" max="1" width="55.28515625" style="3" customWidth="1"/>
    <col min="2" max="2" width="16.28515625" style="3" customWidth="1"/>
    <col min="3" max="3" width="20.140625" style="3" customWidth="1"/>
    <col min="4" max="4" width="18.5703125" style="3" customWidth="1"/>
    <col min="5" max="5" width="16.7109375" style="3" customWidth="1"/>
    <col min="6" max="6" width="16.42578125" style="3" customWidth="1"/>
    <col min="7" max="7" width="21.7109375" style="3" customWidth="1"/>
    <col min="8" max="8" width="15.140625" style="3" customWidth="1"/>
    <col min="9" max="9" width="15.28515625" style="3" customWidth="1"/>
    <col min="10" max="16384" width="9.140625" style="3"/>
  </cols>
  <sheetData>
    <row r="1" spans="1:9" x14ac:dyDescent="0.2">
      <c r="A1" s="3" t="s">
        <v>14</v>
      </c>
    </row>
    <row r="2" spans="1:9" ht="40.5" customHeight="1" x14ac:dyDescent="0.2">
      <c r="A2" s="85" t="s">
        <v>63</v>
      </c>
      <c r="B2" s="85"/>
      <c r="C2" s="85"/>
      <c r="D2" s="85"/>
      <c r="E2" s="85"/>
      <c r="F2" s="85"/>
      <c r="G2" s="85"/>
      <c r="H2" s="85"/>
    </row>
    <row r="3" spans="1:9" ht="22.5" customHeight="1" x14ac:dyDescent="0.2">
      <c r="B3" s="86" t="s">
        <v>61</v>
      </c>
      <c r="C3" s="86"/>
      <c r="D3" s="86"/>
      <c r="E3" s="86"/>
    </row>
    <row r="4" spans="1:9" ht="22.5" customHeight="1" x14ac:dyDescent="0.2">
      <c r="A4" s="92" t="s">
        <v>21</v>
      </c>
      <c r="B4" s="93"/>
      <c r="C4" s="93"/>
      <c r="D4" s="93"/>
      <c r="E4" s="93"/>
      <c r="F4" s="93"/>
      <c r="G4" s="93"/>
      <c r="H4" s="93"/>
    </row>
    <row r="5" spans="1:9" ht="31.5" customHeight="1" x14ac:dyDescent="0.2">
      <c r="A5" s="87" t="s">
        <v>10</v>
      </c>
      <c r="B5" s="89" t="s">
        <v>6</v>
      </c>
      <c r="C5" s="89"/>
      <c r="D5" s="89"/>
      <c r="E5" s="89"/>
      <c r="F5" s="94" t="s">
        <v>9</v>
      </c>
      <c r="G5" s="95"/>
      <c r="H5" s="96"/>
    </row>
    <row r="6" spans="1:9" ht="36.75" customHeight="1" x14ac:dyDescent="0.2">
      <c r="A6" s="88"/>
      <c r="B6" s="4" t="s">
        <v>5</v>
      </c>
      <c r="C6" s="4" t="s">
        <v>16</v>
      </c>
      <c r="D6" s="4" t="s">
        <v>22</v>
      </c>
      <c r="E6" s="4" t="s">
        <v>11</v>
      </c>
      <c r="F6" s="80" t="s">
        <v>7</v>
      </c>
      <c r="G6" s="80" t="s">
        <v>8</v>
      </c>
      <c r="H6" s="80" t="s">
        <v>18</v>
      </c>
    </row>
    <row r="7" spans="1:9" ht="18" customHeight="1" x14ac:dyDescent="0.2">
      <c r="A7" s="5" t="s">
        <v>62</v>
      </c>
      <c r="B7" s="11">
        <v>6000</v>
      </c>
      <c r="C7" s="12" t="s">
        <v>19</v>
      </c>
      <c r="D7" s="11">
        <v>6700</v>
      </c>
      <c r="E7" s="11">
        <v>7000</v>
      </c>
      <c r="F7" s="11">
        <v>8600</v>
      </c>
      <c r="G7" s="11">
        <v>8100</v>
      </c>
      <c r="H7" s="11">
        <v>7600</v>
      </c>
    </row>
    <row r="8" spans="1:9" ht="19.5" customHeight="1" x14ac:dyDescent="0.2">
      <c r="A8" s="5" t="s">
        <v>2</v>
      </c>
      <c r="B8" s="11">
        <v>7200</v>
      </c>
      <c r="C8" s="11">
        <v>7200</v>
      </c>
      <c r="D8" s="11">
        <v>8900</v>
      </c>
      <c r="E8" s="11">
        <v>9300</v>
      </c>
      <c r="F8" s="11">
        <v>15600</v>
      </c>
      <c r="G8" s="11">
        <v>14600</v>
      </c>
      <c r="H8" s="11">
        <v>13600</v>
      </c>
    </row>
    <row r="9" spans="1:9" ht="17.25" customHeight="1" x14ac:dyDescent="0.2">
      <c r="A9" s="5" t="s">
        <v>3</v>
      </c>
      <c r="B9" s="11">
        <v>4800</v>
      </c>
      <c r="C9" s="12" t="s">
        <v>19</v>
      </c>
      <c r="D9" s="11">
        <v>4800</v>
      </c>
      <c r="E9" s="11">
        <v>4800</v>
      </c>
      <c r="F9" s="11">
        <v>4800</v>
      </c>
      <c r="G9" s="11">
        <v>4800</v>
      </c>
      <c r="H9" s="79" t="s">
        <v>19</v>
      </c>
    </row>
    <row r="10" spans="1:9" ht="17.25" customHeight="1" x14ac:dyDescent="0.2">
      <c r="A10" s="5" t="s">
        <v>4</v>
      </c>
      <c r="B10" s="11">
        <v>2900</v>
      </c>
      <c r="C10" s="12" t="s">
        <v>19</v>
      </c>
      <c r="D10" s="11">
        <v>2900</v>
      </c>
      <c r="E10" s="11">
        <v>2900</v>
      </c>
      <c r="F10" s="11">
        <v>2900</v>
      </c>
      <c r="G10" s="11">
        <v>2900</v>
      </c>
      <c r="H10" s="79" t="s">
        <v>19</v>
      </c>
    </row>
    <row r="11" spans="1:9" ht="17.25" customHeight="1" x14ac:dyDescent="0.2">
      <c r="A11" s="6"/>
      <c r="B11" s="7"/>
      <c r="C11" s="7"/>
      <c r="D11" s="7"/>
      <c r="E11" s="7"/>
      <c r="F11" s="7"/>
      <c r="G11" s="7"/>
      <c r="H11" s="7"/>
    </row>
    <row r="12" spans="1:9" ht="17.25" customHeight="1" x14ac:dyDescent="0.2">
      <c r="A12" s="92" t="s">
        <v>0</v>
      </c>
      <c r="B12" s="93"/>
      <c r="C12" s="93"/>
      <c r="D12" s="93"/>
      <c r="E12" s="93"/>
      <c r="F12" s="93"/>
      <c r="G12" s="93"/>
      <c r="H12" s="93"/>
      <c r="I12" s="99"/>
    </row>
    <row r="13" spans="1:9" ht="17.25" customHeight="1" x14ac:dyDescent="0.2">
      <c r="A13" s="90" t="s">
        <v>10</v>
      </c>
      <c r="B13" s="91" t="s">
        <v>6</v>
      </c>
      <c r="C13" s="91"/>
      <c r="D13" s="91"/>
      <c r="E13" s="91"/>
      <c r="F13" s="97" t="s">
        <v>9</v>
      </c>
      <c r="G13" s="98"/>
      <c r="H13" s="98"/>
      <c r="I13" s="98"/>
    </row>
    <row r="14" spans="1:9" ht="46.5" customHeight="1" x14ac:dyDescent="0.2">
      <c r="A14" s="88"/>
      <c r="B14" s="4" t="s">
        <v>5</v>
      </c>
      <c r="C14" s="4" t="s">
        <v>16</v>
      </c>
      <c r="D14" s="4" t="s">
        <v>22</v>
      </c>
      <c r="E14" s="4" t="s">
        <v>11</v>
      </c>
      <c r="F14" s="80" t="s">
        <v>27</v>
      </c>
      <c r="G14" s="80" t="s">
        <v>8</v>
      </c>
      <c r="H14" s="80" t="s">
        <v>18</v>
      </c>
      <c r="I14" s="82" t="s">
        <v>60</v>
      </c>
    </row>
    <row r="15" spans="1:9" ht="17.25" customHeight="1" x14ac:dyDescent="0.2">
      <c r="A15" s="5" t="s">
        <v>62</v>
      </c>
      <c r="B15" s="11">
        <v>5400</v>
      </c>
      <c r="C15" s="12" t="s">
        <v>19</v>
      </c>
      <c r="D15" s="11">
        <v>6200</v>
      </c>
      <c r="E15" s="11">
        <v>6500</v>
      </c>
      <c r="F15" s="11">
        <v>8000</v>
      </c>
      <c r="G15" s="11">
        <v>7500</v>
      </c>
      <c r="H15" s="11">
        <v>7000</v>
      </c>
      <c r="I15" s="83">
        <v>5500</v>
      </c>
    </row>
    <row r="16" spans="1:9" ht="17.25" customHeight="1" x14ac:dyDescent="0.2">
      <c r="A16" s="5" t="s">
        <v>2</v>
      </c>
      <c r="B16" s="11">
        <v>6600</v>
      </c>
      <c r="C16" s="11">
        <v>6600</v>
      </c>
      <c r="D16" s="11">
        <v>8400</v>
      </c>
      <c r="E16" s="11">
        <v>8800</v>
      </c>
      <c r="F16" s="11">
        <v>15000</v>
      </c>
      <c r="G16" s="11">
        <v>14000</v>
      </c>
      <c r="H16" s="11">
        <v>13000</v>
      </c>
      <c r="I16" s="83">
        <v>11000</v>
      </c>
    </row>
    <row r="17" spans="1:9" ht="17.25" customHeight="1" x14ac:dyDescent="0.2">
      <c r="A17" s="5" t="s">
        <v>3</v>
      </c>
      <c r="B17" s="11">
        <v>4200</v>
      </c>
      <c r="C17" s="12" t="s">
        <v>19</v>
      </c>
      <c r="D17" s="11">
        <v>4200</v>
      </c>
      <c r="E17" s="11">
        <v>4200</v>
      </c>
      <c r="F17" s="11">
        <v>4200</v>
      </c>
      <c r="G17" s="11">
        <v>4200</v>
      </c>
      <c r="H17" s="12" t="s">
        <v>19</v>
      </c>
      <c r="I17" s="83">
        <v>3000</v>
      </c>
    </row>
    <row r="18" spans="1:9" ht="17.25" customHeight="1" x14ac:dyDescent="0.2">
      <c r="A18" s="5" t="s">
        <v>4</v>
      </c>
      <c r="B18" s="11">
        <v>2600</v>
      </c>
      <c r="C18" s="12" t="s">
        <v>19</v>
      </c>
      <c r="D18" s="11">
        <v>2600</v>
      </c>
      <c r="E18" s="11">
        <v>2600</v>
      </c>
      <c r="F18" s="11">
        <v>2750</v>
      </c>
      <c r="G18" s="11">
        <v>2750</v>
      </c>
      <c r="H18" s="12" t="s">
        <v>19</v>
      </c>
      <c r="I18" s="83">
        <v>3000</v>
      </c>
    </row>
    <row r="19" spans="1:9" ht="17.25" customHeight="1" x14ac:dyDescent="0.2">
      <c r="A19" s="2"/>
      <c r="B19" s="7"/>
      <c r="C19" s="7"/>
      <c r="D19" s="7"/>
      <c r="E19" s="7"/>
      <c r="F19" s="7"/>
      <c r="G19" s="7"/>
      <c r="H19" s="7"/>
      <c r="I19" s="84"/>
    </row>
    <row r="20" spans="1:9" x14ac:dyDescent="0.2">
      <c r="A20" s="100" t="s">
        <v>25</v>
      </c>
      <c r="B20" s="101"/>
      <c r="C20" s="101"/>
      <c r="D20" s="101"/>
      <c r="E20" s="101"/>
      <c r="F20" s="101"/>
      <c r="G20" s="101"/>
      <c r="H20" s="101"/>
      <c r="I20" s="101"/>
    </row>
    <row r="21" spans="1:9" ht="26.25" customHeight="1" x14ac:dyDescent="0.2">
      <c r="A21" s="87" t="s">
        <v>10</v>
      </c>
      <c r="B21" s="102" t="s">
        <v>6</v>
      </c>
      <c r="C21" s="102"/>
      <c r="D21" s="102"/>
      <c r="E21" s="102"/>
      <c r="F21" s="113" t="s">
        <v>9</v>
      </c>
      <c r="G21" s="114"/>
      <c r="H21" s="114"/>
      <c r="I21" s="115"/>
    </row>
    <row r="22" spans="1:9" ht="44.25" customHeight="1" x14ac:dyDescent="0.2">
      <c r="A22" s="88"/>
      <c r="B22" s="4" t="s">
        <v>5</v>
      </c>
      <c r="C22" s="4" t="s">
        <v>17</v>
      </c>
      <c r="D22" s="4" t="s">
        <v>22</v>
      </c>
      <c r="E22" s="4" t="s">
        <v>11</v>
      </c>
      <c r="F22" s="80" t="s">
        <v>27</v>
      </c>
      <c r="G22" s="80" t="s">
        <v>8</v>
      </c>
      <c r="H22" s="80" t="s">
        <v>18</v>
      </c>
      <c r="I22" s="82" t="s">
        <v>60</v>
      </c>
    </row>
    <row r="23" spans="1:9" ht="21" customHeight="1" x14ac:dyDescent="0.2">
      <c r="A23" s="5" t="s">
        <v>1</v>
      </c>
      <c r="B23" s="103" t="s">
        <v>20</v>
      </c>
      <c r="C23" s="104"/>
      <c r="D23" s="104"/>
      <c r="E23" s="105"/>
      <c r="F23" s="11">
        <v>7000</v>
      </c>
      <c r="G23" s="11">
        <v>6500</v>
      </c>
      <c r="H23" s="11">
        <v>6000</v>
      </c>
      <c r="I23" s="83">
        <v>4500</v>
      </c>
    </row>
    <row r="24" spans="1:9" ht="19.5" customHeight="1" x14ac:dyDescent="0.2">
      <c r="A24" s="5" t="s">
        <v>2</v>
      </c>
      <c r="B24" s="106"/>
      <c r="C24" s="107"/>
      <c r="D24" s="107"/>
      <c r="E24" s="108"/>
      <c r="F24" s="11">
        <v>14000</v>
      </c>
      <c r="G24" s="11">
        <v>13000</v>
      </c>
      <c r="H24" s="11">
        <v>12000</v>
      </c>
      <c r="I24" s="83">
        <v>9000</v>
      </c>
    </row>
    <row r="25" spans="1:9" ht="21.75" customHeight="1" x14ac:dyDescent="0.2">
      <c r="A25" s="5" t="s">
        <v>3</v>
      </c>
      <c r="B25" s="106"/>
      <c r="C25" s="107"/>
      <c r="D25" s="107"/>
      <c r="E25" s="108"/>
      <c r="F25" s="11">
        <v>4000</v>
      </c>
      <c r="G25" s="11">
        <v>4000</v>
      </c>
      <c r="H25" s="12" t="s">
        <v>19</v>
      </c>
      <c r="I25" s="83">
        <v>2000</v>
      </c>
    </row>
    <row r="26" spans="1:9" ht="21" customHeight="1" x14ac:dyDescent="0.2">
      <c r="A26" s="5" t="s">
        <v>4</v>
      </c>
      <c r="B26" s="109"/>
      <c r="C26" s="110"/>
      <c r="D26" s="110"/>
      <c r="E26" s="111"/>
      <c r="F26" s="11">
        <v>2600</v>
      </c>
      <c r="G26" s="11">
        <v>2600</v>
      </c>
      <c r="H26" s="12" t="s">
        <v>19</v>
      </c>
      <c r="I26" s="83">
        <v>2000</v>
      </c>
    </row>
    <row r="27" spans="1:9" x14ac:dyDescent="0.2">
      <c r="A27" s="1"/>
      <c r="B27" s="1"/>
      <c r="C27" s="1"/>
      <c r="D27" s="1"/>
      <c r="E27" s="1"/>
      <c r="F27" s="1"/>
      <c r="G27" s="1"/>
      <c r="H27" s="1"/>
    </row>
    <row r="28" spans="1:9" x14ac:dyDescent="0.2">
      <c r="A28" s="116" t="s">
        <v>26</v>
      </c>
      <c r="B28" s="117"/>
      <c r="C28" s="117"/>
      <c r="D28" s="117"/>
      <c r="E28" s="117"/>
      <c r="F28" s="117"/>
      <c r="G28" s="117"/>
      <c r="H28" s="117"/>
      <c r="I28" s="118"/>
    </row>
    <row r="29" spans="1:9" ht="26.25" customHeight="1" x14ac:dyDescent="0.2">
      <c r="A29" s="90" t="s">
        <v>10</v>
      </c>
      <c r="B29" s="91" t="s">
        <v>6</v>
      </c>
      <c r="C29" s="91"/>
      <c r="D29" s="91"/>
      <c r="E29" s="91"/>
      <c r="F29" s="113" t="s">
        <v>9</v>
      </c>
      <c r="G29" s="114"/>
      <c r="H29" s="114"/>
      <c r="I29" s="115"/>
    </row>
    <row r="30" spans="1:9" ht="52.5" customHeight="1" x14ac:dyDescent="0.2">
      <c r="A30" s="88"/>
      <c r="B30" s="4" t="s">
        <v>5</v>
      </c>
      <c r="C30" s="4" t="s">
        <v>17</v>
      </c>
      <c r="D30" s="4" t="s">
        <v>22</v>
      </c>
      <c r="E30" s="4" t="s">
        <v>11</v>
      </c>
      <c r="F30" s="80" t="s">
        <v>27</v>
      </c>
      <c r="G30" s="80" t="s">
        <v>8</v>
      </c>
      <c r="H30" s="81" t="s">
        <v>18</v>
      </c>
      <c r="I30" s="82" t="s">
        <v>60</v>
      </c>
    </row>
    <row r="31" spans="1:9" ht="21" customHeight="1" x14ac:dyDescent="0.2">
      <c r="A31" s="5" t="s">
        <v>1</v>
      </c>
      <c r="B31" s="103" t="s">
        <v>20</v>
      </c>
      <c r="C31" s="104"/>
      <c r="D31" s="104"/>
      <c r="E31" s="105"/>
      <c r="F31" s="11">
        <v>7250</v>
      </c>
      <c r="G31" s="11">
        <v>6750</v>
      </c>
      <c r="H31" s="11">
        <v>6250</v>
      </c>
      <c r="I31" s="83">
        <v>5000</v>
      </c>
    </row>
    <row r="32" spans="1:9" ht="19.5" customHeight="1" x14ac:dyDescent="0.2">
      <c r="A32" s="5" t="s">
        <v>2</v>
      </c>
      <c r="B32" s="106"/>
      <c r="C32" s="107"/>
      <c r="D32" s="107"/>
      <c r="E32" s="108"/>
      <c r="F32" s="11">
        <v>14500</v>
      </c>
      <c r="G32" s="11">
        <v>13500</v>
      </c>
      <c r="H32" s="11">
        <v>12500</v>
      </c>
      <c r="I32" s="83">
        <v>10000</v>
      </c>
    </row>
    <row r="33" spans="1:9" ht="21.75" customHeight="1" x14ac:dyDescent="0.2">
      <c r="A33" s="5" t="s">
        <v>3</v>
      </c>
      <c r="B33" s="106"/>
      <c r="C33" s="107"/>
      <c r="D33" s="107"/>
      <c r="E33" s="108"/>
      <c r="F33" s="11">
        <v>4200</v>
      </c>
      <c r="G33" s="11">
        <v>4200</v>
      </c>
      <c r="H33" s="12" t="s">
        <v>19</v>
      </c>
      <c r="I33" s="83">
        <v>2500</v>
      </c>
    </row>
    <row r="34" spans="1:9" ht="21" customHeight="1" x14ac:dyDescent="0.2">
      <c r="A34" s="5" t="s">
        <v>4</v>
      </c>
      <c r="B34" s="109"/>
      <c r="C34" s="110"/>
      <c r="D34" s="110"/>
      <c r="E34" s="111"/>
      <c r="F34" s="11">
        <v>2750</v>
      </c>
      <c r="G34" s="11">
        <v>2750</v>
      </c>
      <c r="H34" s="12" t="s">
        <v>19</v>
      </c>
      <c r="I34" s="83">
        <v>2500</v>
      </c>
    </row>
    <row r="35" spans="1:9" ht="21" customHeight="1" x14ac:dyDescent="0.2">
      <c r="A35" s="6"/>
      <c r="B35" s="8"/>
      <c r="C35" s="8"/>
      <c r="D35" s="8"/>
      <c r="E35" s="8"/>
      <c r="F35" s="9"/>
      <c r="G35" s="9"/>
      <c r="H35" s="10"/>
    </row>
    <row r="36" spans="1:9" x14ac:dyDescent="0.2">
      <c r="A36" s="3">
        <v>1</v>
      </c>
      <c r="B36" s="3" t="s">
        <v>12</v>
      </c>
    </row>
    <row r="37" spans="1:9" x14ac:dyDescent="0.2">
      <c r="B37" s="3" t="s">
        <v>23</v>
      </c>
    </row>
    <row r="38" spans="1:9" x14ac:dyDescent="0.2">
      <c r="A38" s="3">
        <v>2</v>
      </c>
      <c r="B38" s="3" t="s">
        <v>13</v>
      </c>
    </row>
    <row r="39" spans="1:9" x14ac:dyDescent="0.2">
      <c r="A39" s="3">
        <v>3</v>
      </c>
      <c r="B39" s="3" t="s">
        <v>28</v>
      </c>
    </row>
    <row r="40" spans="1:9" x14ac:dyDescent="0.2">
      <c r="A40" s="3">
        <v>4</v>
      </c>
      <c r="B40" s="3" t="s">
        <v>24</v>
      </c>
    </row>
    <row r="41" spans="1:9" x14ac:dyDescent="0.2">
      <c r="A41" s="3">
        <v>5</v>
      </c>
      <c r="B41" s="3" t="s">
        <v>29</v>
      </c>
    </row>
    <row r="42" spans="1:9" ht="53.25" customHeight="1" x14ac:dyDescent="0.25">
      <c r="A42" s="112"/>
      <c r="B42" s="112"/>
      <c r="C42" s="112"/>
      <c r="D42" s="112"/>
      <c r="E42" s="112"/>
      <c r="F42" s="112"/>
      <c r="G42" s="112"/>
      <c r="H42" s="112"/>
    </row>
  </sheetData>
  <mergeCells count="21">
    <mergeCell ref="A20:I20"/>
    <mergeCell ref="A21:A22"/>
    <mergeCell ref="B21:E21"/>
    <mergeCell ref="B23:E26"/>
    <mergeCell ref="A42:H42"/>
    <mergeCell ref="A29:A30"/>
    <mergeCell ref="B29:E29"/>
    <mergeCell ref="B31:E34"/>
    <mergeCell ref="F29:I29"/>
    <mergeCell ref="A28:I28"/>
    <mergeCell ref="F21:I21"/>
    <mergeCell ref="A2:H2"/>
    <mergeCell ref="B3:E3"/>
    <mergeCell ref="A5:A6"/>
    <mergeCell ref="B5:E5"/>
    <mergeCell ref="A13:A14"/>
    <mergeCell ref="B13:E13"/>
    <mergeCell ref="A4:H4"/>
    <mergeCell ref="F5:H5"/>
    <mergeCell ref="F13:I13"/>
    <mergeCell ref="A12:I12"/>
  </mergeCells>
  <pageMargins left="0.25" right="0.25" top="0.75" bottom="0.75" header="0.3" footer="0.3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workbookViewId="0">
      <selection activeCell="J8" sqref="J8"/>
    </sheetView>
  </sheetViews>
  <sheetFormatPr defaultRowHeight="15" x14ac:dyDescent="0.25"/>
  <cols>
    <col min="1" max="1" width="24.85546875" customWidth="1"/>
    <col min="2" max="2" width="10.85546875" customWidth="1"/>
    <col min="3" max="3" width="12.42578125" customWidth="1"/>
    <col min="4" max="4" width="12" customWidth="1"/>
    <col min="5" max="6" width="12.140625" bestFit="1" customWidth="1"/>
    <col min="7" max="7" width="11.7109375" customWidth="1"/>
    <col min="8" max="8" width="12.140625" bestFit="1" customWidth="1"/>
    <col min="9" max="11" width="12" customWidth="1"/>
  </cols>
  <sheetData>
    <row r="1" spans="1:12" x14ac:dyDescent="0.25">
      <c r="A1" t="s">
        <v>30</v>
      </c>
      <c r="E1" s="13" t="s">
        <v>15</v>
      </c>
    </row>
    <row r="2" spans="1:12" x14ac:dyDescent="0.25">
      <c r="A2" s="14"/>
      <c r="B2" s="14"/>
      <c r="C2" s="14"/>
      <c r="D2" s="14"/>
      <c r="E2" s="15" t="s">
        <v>59</v>
      </c>
      <c r="F2" s="14"/>
      <c r="G2" s="14"/>
      <c r="H2" s="14"/>
      <c r="I2" s="14"/>
      <c r="J2" s="14"/>
      <c r="K2" s="16"/>
    </row>
    <row r="3" spans="1:12" ht="16.5" thickBot="1" x14ac:dyDescent="0.3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2" ht="25.5" x14ac:dyDescent="0.25">
      <c r="A4" s="119"/>
      <c r="B4" s="122" t="s">
        <v>31</v>
      </c>
      <c r="C4" s="19" t="s">
        <v>32</v>
      </c>
      <c r="D4" s="20" t="s">
        <v>5</v>
      </c>
      <c r="E4" s="125" t="s">
        <v>33</v>
      </c>
      <c r="F4" s="126"/>
      <c r="G4" s="125" t="s">
        <v>33</v>
      </c>
      <c r="H4" s="126"/>
      <c r="I4" s="21" t="s">
        <v>34</v>
      </c>
      <c r="J4" s="22" t="s">
        <v>35</v>
      </c>
      <c r="K4" s="23"/>
      <c r="L4" s="24"/>
    </row>
    <row r="5" spans="1:12" ht="25.5" x14ac:dyDescent="0.25">
      <c r="A5" s="120"/>
      <c r="B5" s="123"/>
      <c r="C5" s="25" t="s">
        <v>2</v>
      </c>
      <c r="D5" s="26" t="s">
        <v>1</v>
      </c>
      <c r="E5" s="127" t="s">
        <v>2</v>
      </c>
      <c r="F5" s="128"/>
      <c r="G5" s="127" t="s">
        <v>1</v>
      </c>
      <c r="H5" s="128"/>
      <c r="I5" s="27" t="s">
        <v>1</v>
      </c>
      <c r="J5" s="28" t="s">
        <v>2</v>
      </c>
      <c r="K5" s="29"/>
      <c r="L5" s="30"/>
    </row>
    <row r="6" spans="1:12" ht="16.5" thickBot="1" x14ac:dyDescent="0.3">
      <c r="A6" s="120"/>
      <c r="B6" s="123"/>
      <c r="C6" s="31"/>
      <c r="D6" s="32"/>
      <c r="E6" s="33"/>
      <c r="F6" s="34"/>
      <c r="G6" s="35"/>
      <c r="H6" s="36"/>
      <c r="I6" s="27"/>
      <c r="J6" s="28"/>
      <c r="K6" s="23"/>
      <c r="L6" s="37"/>
    </row>
    <row r="7" spans="1:12" ht="30.75" thickBot="1" x14ac:dyDescent="0.3">
      <c r="A7" s="121"/>
      <c r="B7" s="124"/>
      <c r="C7" s="38"/>
      <c r="D7" s="39"/>
      <c r="E7" s="40" t="s">
        <v>36</v>
      </c>
      <c r="F7" s="40" t="s">
        <v>37</v>
      </c>
      <c r="G7" s="40" t="s">
        <v>36</v>
      </c>
      <c r="H7" s="40" t="s">
        <v>37</v>
      </c>
      <c r="I7" s="41"/>
      <c r="J7" s="42"/>
      <c r="K7" s="43"/>
      <c r="L7" s="37"/>
    </row>
    <row r="8" spans="1:12" ht="16.5" thickBot="1" x14ac:dyDescent="0.3">
      <c r="A8" s="44" t="s">
        <v>38</v>
      </c>
      <c r="B8" s="63">
        <v>10</v>
      </c>
      <c r="C8" s="64">
        <f>7500*10</f>
        <v>75000</v>
      </c>
      <c r="D8" s="64">
        <f>6400*10</f>
        <v>64000</v>
      </c>
      <c r="E8" s="64">
        <f>9450*10</f>
        <v>94500</v>
      </c>
      <c r="F8" s="64">
        <f>9800*10</f>
        <v>98000</v>
      </c>
      <c r="G8" s="64">
        <f>7200*10</f>
        <v>72000</v>
      </c>
      <c r="H8" s="64">
        <f>7550*10</f>
        <v>75500</v>
      </c>
      <c r="I8" s="45">
        <f>9000*10</f>
        <v>90000</v>
      </c>
      <c r="J8" s="64">
        <f>9800*10</f>
        <v>98000</v>
      </c>
      <c r="K8" s="46"/>
    </row>
    <row r="9" spans="1:12" ht="16.5" thickBot="1" x14ac:dyDescent="0.3">
      <c r="A9" s="47" t="s">
        <v>39</v>
      </c>
      <c r="B9" s="65">
        <v>14</v>
      </c>
      <c r="C9" s="64">
        <f>7500*14</f>
        <v>105000</v>
      </c>
      <c r="D9" s="64">
        <f>6400*14</f>
        <v>89600</v>
      </c>
      <c r="E9" s="66">
        <f>9450*14</f>
        <v>132300</v>
      </c>
      <c r="F9" s="64">
        <f>9800*14</f>
        <v>137200</v>
      </c>
      <c r="G9" s="64">
        <f>7200*14</f>
        <v>100800</v>
      </c>
      <c r="H9" s="64">
        <f>7550*14</f>
        <v>105700</v>
      </c>
      <c r="I9" s="45">
        <f>9000*14</f>
        <v>126000</v>
      </c>
      <c r="J9" s="64">
        <f>9800*14</f>
        <v>137200</v>
      </c>
      <c r="K9" s="48"/>
    </row>
    <row r="10" spans="1:12" ht="15.75" thickBot="1" x14ac:dyDescent="0.3">
      <c r="A10" s="129" t="s">
        <v>40</v>
      </c>
      <c r="B10" s="67">
        <v>7</v>
      </c>
      <c r="C10" s="68">
        <f>8400*7</f>
        <v>58800</v>
      </c>
      <c r="D10" s="68">
        <f>7200*7</f>
        <v>50400</v>
      </c>
      <c r="E10" s="68">
        <f>10000*7</f>
        <v>70000</v>
      </c>
      <c r="F10" s="68">
        <f>10500*7</f>
        <v>73500</v>
      </c>
      <c r="G10" s="68">
        <f>7700*7</f>
        <v>53900</v>
      </c>
      <c r="H10" s="68">
        <f>8100*7</f>
        <v>56700</v>
      </c>
      <c r="I10" s="49">
        <f>9500*7</f>
        <v>66500</v>
      </c>
      <c r="J10" s="68">
        <f>10500*7</f>
        <v>73500</v>
      </c>
      <c r="K10" s="50"/>
    </row>
    <row r="11" spans="1:12" ht="15.75" thickBot="1" x14ac:dyDescent="0.3">
      <c r="A11" s="130"/>
      <c r="B11" s="69">
        <v>10</v>
      </c>
      <c r="C11" s="68">
        <f>8400*10</f>
        <v>84000</v>
      </c>
      <c r="D11" s="68">
        <f>7200*10</f>
        <v>72000</v>
      </c>
      <c r="E11" s="68">
        <f>10000*10</f>
        <v>100000</v>
      </c>
      <c r="F11" s="68">
        <f>10500*10</f>
        <v>105000</v>
      </c>
      <c r="G11" s="68">
        <f>7700*10</f>
        <v>77000</v>
      </c>
      <c r="H11" s="68">
        <f>8100*10</f>
        <v>81000</v>
      </c>
      <c r="I11" s="49">
        <f>9500*10</f>
        <v>95000</v>
      </c>
      <c r="J11" s="68">
        <f>10500*10</f>
        <v>105000</v>
      </c>
      <c r="K11" s="50"/>
    </row>
    <row r="12" spans="1:12" ht="15.75" thickBot="1" x14ac:dyDescent="0.3">
      <c r="A12" s="131"/>
      <c r="B12" s="70">
        <v>14</v>
      </c>
      <c r="C12" s="68">
        <f>8400*14</f>
        <v>117600</v>
      </c>
      <c r="D12" s="68">
        <f>7200*14</f>
        <v>100800</v>
      </c>
      <c r="E12" s="68">
        <f>10000*14</f>
        <v>140000</v>
      </c>
      <c r="F12" s="68">
        <f>10500*14</f>
        <v>147000</v>
      </c>
      <c r="G12" s="68">
        <f>7700*14</f>
        <v>107800</v>
      </c>
      <c r="H12" s="68">
        <f>8100*14</f>
        <v>113400</v>
      </c>
      <c r="I12" s="49">
        <f>8100*14</f>
        <v>113400</v>
      </c>
      <c r="J12" s="68">
        <f>10500*14</f>
        <v>147000</v>
      </c>
      <c r="K12" s="50"/>
    </row>
    <row r="13" spans="1:12" ht="15.75" thickBot="1" x14ac:dyDescent="0.3">
      <c r="A13" s="119" t="s">
        <v>41</v>
      </c>
      <c r="B13" s="71">
        <v>7</v>
      </c>
      <c r="C13" s="64">
        <f>7900*7</f>
        <v>55300</v>
      </c>
      <c r="D13" s="64">
        <f>7200*7</f>
        <v>50400</v>
      </c>
      <c r="E13" s="64">
        <f>9900*7</f>
        <v>69300</v>
      </c>
      <c r="F13" s="64">
        <f>10300*7</f>
        <v>72100</v>
      </c>
      <c r="G13" s="64">
        <f>7900*7</f>
        <v>55300</v>
      </c>
      <c r="H13" s="64">
        <f>8400*7</f>
        <v>58800</v>
      </c>
      <c r="I13" s="45">
        <f>9500*7</f>
        <v>66500</v>
      </c>
      <c r="J13" s="64">
        <f>10300*7</f>
        <v>72100</v>
      </c>
      <c r="K13" s="48"/>
    </row>
    <row r="14" spans="1:12" ht="15.75" thickBot="1" x14ac:dyDescent="0.3">
      <c r="A14" s="120"/>
      <c r="B14" s="65">
        <v>14</v>
      </c>
      <c r="C14" s="64">
        <f>7900*14</f>
        <v>110600</v>
      </c>
      <c r="D14" s="64">
        <f>7200*14</f>
        <v>100800</v>
      </c>
      <c r="E14" s="64">
        <f>9900*14</f>
        <v>138600</v>
      </c>
      <c r="F14" s="64">
        <f>10300*14</f>
        <v>144200</v>
      </c>
      <c r="G14" s="64">
        <f>7600*14</f>
        <v>106400</v>
      </c>
      <c r="H14" s="64">
        <f>8400*14</f>
        <v>117600</v>
      </c>
      <c r="I14" s="45">
        <f>9500*14</f>
        <v>133000</v>
      </c>
      <c r="J14" s="64">
        <f>10300*14</f>
        <v>144200</v>
      </c>
      <c r="K14" s="48"/>
    </row>
    <row r="15" spans="1:12" ht="32.25" thickBot="1" x14ac:dyDescent="0.3">
      <c r="A15" s="51" t="s">
        <v>42</v>
      </c>
      <c r="B15" s="72">
        <v>12</v>
      </c>
      <c r="C15" s="73">
        <f>7900*12</f>
        <v>94800</v>
      </c>
      <c r="D15" s="73">
        <f>6500*12</f>
        <v>78000</v>
      </c>
      <c r="E15" s="73">
        <f>9550*12</f>
        <v>114600</v>
      </c>
      <c r="F15" s="73">
        <f>9900*12</f>
        <v>118800</v>
      </c>
      <c r="G15" s="73">
        <f>7300*12</f>
        <v>87600</v>
      </c>
      <c r="H15" s="73">
        <f>7650*12</f>
        <v>91800</v>
      </c>
      <c r="I15" s="52"/>
      <c r="J15" s="73"/>
      <c r="K15" s="53"/>
    </row>
    <row r="16" spans="1:12" ht="32.25" thickBot="1" x14ac:dyDescent="0.3">
      <c r="A16" s="47" t="s">
        <v>43</v>
      </c>
      <c r="B16" s="74">
        <v>6</v>
      </c>
      <c r="C16" s="75">
        <f>13850*6</f>
        <v>83100</v>
      </c>
      <c r="D16" s="75"/>
      <c r="E16" s="75">
        <f>17400*6</f>
        <v>104400</v>
      </c>
      <c r="F16" s="75">
        <f>17800*6</f>
        <v>106800</v>
      </c>
      <c r="G16" s="75">
        <f>15400*6</f>
        <v>92400</v>
      </c>
      <c r="H16" s="75">
        <f>15700*6</f>
        <v>94200</v>
      </c>
      <c r="I16" s="54"/>
      <c r="J16" s="76"/>
      <c r="K16" s="53"/>
    </row>
    <row r="17" spans="1:11" ht="30.75" thickBot="1" x14ac:dyDescent="0.3">
      <c r="A17" s="119" t="s">
        <v>44</v>
      </c>
      <c r="B17" s="74" t="s">
        <v>45</v>
      </c>
      <c r="C17" s="75">
        <f>20700*3</f>
        <v>62100</v>
      </c>
      <c r="D17" s="75">
        <f>19200*3</f>
        <v>57600</v>
      </c>
      <c r="E17" s="75">
        <f>22650*3</f>
        <v>67950</v>
      </c>
      <c r="F17" s="75">
        <f>23650*3</f>
        <v>70950</v>
      </c>
      <c r="G17" s="75">
        <f>20000*3</f>
        <v>60000</v>
      </c>
      <c r="H17" s="75">
        <f>20350*3</f>
        <v>61050</v>
      </c>
      <c r="I17" s="54">
        <f>20350*3</f>
        <v>61050</v>
      </c>
      <c r="J17" s="75">
        <f>23650*3</f>
        <v>70950</v>
      </c>
      <c r="K17" s="53"/>
    </row>
    <row r="18" spans="1:11" ht="15.75" thickBot="1" x14ac:dyDescent="0.3">
      <c r="A18" s="121"/>
      <c r="B18" s="74" t="s">
        <v>46</v>
      </c>
      <c r="C18" s="75"/>
      <c r="D18" s="75">
        <f>10600*3</f>
        <v>31800</v>
      </c>
      <c r="E18" s="75"/>
      <c r="F18" s="75"/>
      <c r="G18" s="75">
        <f>11350*3</f>
        <v>34050</v>
      </c>
      <c r="H18" s="75">
        <f>11700*3</f>
        <v>35100</v>
      </c>
      <c r="I18" s="54">
        <f>11700*3</f>
        <v>35100</v>
      </c>
      <c r="J18" s="76"/>
      <c r="K18" s="53"/>
    </row>
    <row r="19" spans="1:11" ht="16.5" thickBot="1" x14ac:dyDescent="0.3">
      <c r="A19" s="44"/>
      <c r="B19" s="74">
        <v>3</v>
      </c>
      <c r="C19" s="75">
        <f>8000*3</f>
        <v>24000</v>
      </c>
      <c r="D19" s="75">
        <f>7200*3</f>
        <v>21600</v>
      </c>
      <c r="E19" s="75">
        <f>9900*3</f>
        <v>29700</v>
      </c>
      <c r="F19" s="75">
        <f>10400*3</f>
        <v>31200</v>
      </c>
      <c r="G19" s="75">
        <f>7700*3</f>
        <v>23100</v>
      </c>
      <c r="H19" s="75">
        <f>8000*3</f>
        <v>24000</v>
      </c>
      <c r="I19" s="54">
        <f>9000*3</f>
        <v>27000</v>
      </c>
      <c r="J19" s="75">
        <f>10400*3</f>
        <v>31200</v>
      </c>
      <c r="K19" s="53"/>
    </row>
    <row r="20" spans="1:11" ht="16.5" thickBot="1" x14ac:dyDescent="0.3">
      <c r="A20" s="44" t="s">
        <v>47</v>
      </c>
      <c r="B20" s="74">
        <v>5</v>
      </c>
      <c r="C20" s="75">
        <f>8000*5</f>
        <v>40000</v>
      </c>
      <c r="D20" s="75">
        <f>7200*5</f>
        <v>36000</v>
      </c>
      <c r="E20" s="75">
        <f>9900*5</f>
        <v>49500</v>
      </c>
      <c r="F20" s="75">
        <f>10400*5</f>
        <v>52000</v>
      </c>
      <c r="G20" s="75">
        <f>7700*5</f>
        <v>38500</v>
      </c>
      <c r="H20" s="75">
        <f>8000*5</f>
        <v>40000</v>
      </c>
      <c r="I20" s="54">
        <f>9000*5</f>
        <v>45000</v>
      </c>
      <c r="J20" s="75">
        <f>10400*5</f>
        <v>52000</v>
      </c>
      <c r="K20" s="53"/>
    </row>
    <row r="21" spans="1:11" ht="15.75" thickBot="1" x14ac:dyDescent="0.3">
      <c r="A21" s="55"/>
      <c r="B21" s="74">
        <v>7</v>
      </c>
      <c r="C21" s="75">
        <f>8000*7</f>
        <v>56000</v>
      </c>
      <c r="D21" s="75">
        <f>7200*7</f>
        <v>50400</v>
      </c>
      <c r="E21" s="75">
        <f>9900*7</f>
        <v>69300</v>
      </c>
      <c r="F21" s="75">
        <f>10400*7</f>
        <v>72800</v>
      </c>
      <c r="G21" s="75">
        <f>7700*7</f>
        <v>53900</v>
      </c>
      <c r="H21" s="75">
        <f>8000*7</f>
        <v>56000</v>
      </c>
      <c r="I21" s="54">
        <f>9000*7</f>
        <v>63000</v>
      </c>
      <c r="J21" s="75">
        <f>10400*7</f>
        <v>72800</v>
      </c>
      <c r="K21" s="53"/>
    </row>
    <row r="22" spans="1:11" ht="15.75" thickBot="1" x14ac:dyDescent="0.3">
      <c r="A22" s="119" t="s">
        <v>48</v>
      </c>
      <c r="B22" s="74">
        <v>2</v>
      </c>
      <c r="C22" s="75">
        <f>12600*2</f>
        <v>25200</v>
      </c>
      <c r="D22" s="75">
        <f>11300*2</f>
        <v>22600</v>
      </c>
      <c r="E22" s="75">
        <f>14350*2</f>
        <v>28700</v>
      </c>
      <c r="F22" s="75">
        <f>14700*2</f>
        <v>29400</v>
      </c>
      <c r="G22" s="75">
        <f>11900*2</f>
        <v>23800</v>
      </c>
      <c r="H22" s="75">
        <f>12300*2</f>
        <v>24600</v>
      </c>
      <c r="I22" s="54">
        <f>12300*2</f>
        <v>24600</v>
      </c>
      <c r="J22" s="75">
        <f>14700*2</f>
        <v>29400</v>
      </c>
      <c r="K22" s="53"/>
    </row>
    <row r="23" spans="1:11" ht="15.75" thickBot="1" x14ac:dyDescent="0.3">
      <c r="A23" s="121"/>
      <c r="B23" s="74">
        <v>3</v>
      </c>
      <c r="C23" s="75">
        <f>12600*3</f>
        <v>37800</v>
      </c>
      <c r="D23" s="75">
        <f>11300*3</f>
        <v>33900</v>
      </c>
      <c r="E23" s="75">
        <f>14350*3</f>
        <v>43050</v>
      </c>
      <c r="F23" s="75">
        <f>14700*3</f>
        <v>44100</v>
      </c>
      <c r="G23" s="75">
        <f>11900*3</f>
        <v>35700</v>
      </c>
      <c r="H23" s="75">
        <f>12300*3</f>
        <v>36900</v>
      </c>
      <c r="I23" s="54">
        <f>12300*3</f>
        <v>36900</v>
      </c>
      <c r="J23" s="75">
        <f>14700*3</f>
        <v>44100</v>
      </c>
      <c r="K23" s="53"/>
    </row>
    <row r="24" spans="1:11" ht="15.75" thickBot="1" x14ac:dyDescent="0.3">
      <c r="A24" s="56" t="s">
        <v>49</v>
      </c>
      <c r="B24" s="57">
        <v>2</v>
      </c>
      <c r="C24" s="58"/>
      <c r="D24" s="58"/>
      <c r="E24" s="77" t="s">
        <v>50</v>
      </c>
      <c r="F24" s="77" t="s">
        <v>51</v>
      </c>
      <c r="G24" s="77" t="s">
        <v>52</v>
      </c>
      <c r="H24" s="77" t="s">
        <v>53</v>
      </c>
      <c r="I24" s="78" t="s">
        <v>53</v>
      </c>
      <c r="J24" s="59">
        <v>35000</v>
      </c>
      <c r="K24" s="53"/>
    </row>
    <row r="25" spans="1:11" x14ac:dyDescent="0.25">
      <c r="A25" s="60" t="s">
        <v>54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x14ac:dyDescent="0.25">
      <c r="A26" s="60" t="s">
        <v>55</v>
      </c>
      <c r="B26" s="14"/>
      <c r="C26" s="14"/>
      <c r="D26" s="14"/>
      <c r="E26" s="14"/>
      <c r="F26" s="14"/>
      <c r="G26" s="61"/>
    </row>
    <row r="27" spans="1:11" x14ac:dyDescent="0.25">
      <c r="A27" s="60" t="s">
        <v>13</v>
      </c>
      <c r="B27" s="14"/>
      <c r="C27" s="14"/>
      <c r="D27" s="14"/>
      <c r="E27" s="14"/>
      <c r="F27" s="14"/>
    </row>
    <row r="28" spans="1:11" x14ac:dyDescent="0.25">
      <c r="A28" s="60" t="s">
        <v>56</v>
      </c>
      <c r="B28" s="14"/>
      <c r="C28" s="14"/>
      <c r="D28" s="14"/>
      <c r="E28" s="14"/>
      <c r="F28" s="14"/>
    </row>
    <row r="29" spans="1:11" x14ac:dyDescent="0.25">
      <c r="A29" s="60" t="s">
        <v>57</v>
      </c>
      <c r="B29" s="14"/>
      <c r="C29" s="14"/>
      <c r="D29" s="14"/>
      <c r="E29" s="14"/>
      <c r="F29" s="14"/>
      <c r="G29" s="62"/>
    </row>
    <row r="30" spans="1:11" x14ac:dyDescent="0.25">
      <c r="A30" s="60" t="s">
        <v>58</v>
      </c>
      <c r="D30" s="14"/>
      <c r="E30" s="14"/>
      <c r="F30" s="14"/>
    </row>
    <row r="31" spans="1:11" ht="15.75" x14ac:dyDescent="0.25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1" x14ac:dyDescent="0.25">
      <c r="A32" s="60"/>
      <c r="B32" s="14"/>
      <c r="C32" s="14"/>
      <c r="D32" s="14"/>
      <c r="E32" s="14"/>
      <c r="F32" s="14"/>
      <c r="G32" s="14"/>
    </row>
  </sheetData>
  <mergeCells count="11">
    <mergeCell ref="A10:A12"/>
    <mergeCell ref="A13:A14"/>
    <mergeCell ref="A17:A18"/>
    <mergeCell ref="A22:A23"/>
    <mergeCell ref="A31:J31"/>
    <mergeCell ref="A4:A7"/>
    <mergeCell ref="B4:B7"/>
    <mergeCell ref="E4:F4"/>
    <mergeCell ref="G4:H4"/>
    <mergeCell ref="E5:F5"/>
    <mergeCell ref="G5:H5"/>
  </mergeCells>
  <pageMargins left="0.25" right="0.25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СКП</vt:lpstr>
      <vt:lpstr>Авторские программы </vt:lpstr>
      <vt:lpstr>Лист3</vt:lpstr>
      <vt:lpstr>СКП!Область_печати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2023-05-17T01:51:00Z</dcterms:modified>
</cp:coreProperties>
</file>